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d221d0321558135/Dokumenty/DesignCAD 3DMAX/Zakázky 2022/4422 Učebny^J ZŠ Masarykova^J Přelouč/Předání/"/>
    </mc:Choice>
  </mc:AlternateContent>
  <xr:revisionPtr revIDLastSave="0" documentId="8_{E60DF772-63D9-4E33-93F8-6FF85B914505}" xr6:coauthVersionLast="47" xr6:coauthVersionMax="47" xr10:uidLastSave="{00000000-0000-0000-0000-000000000000}"/>
  <bookViews>
    <workbookView xWindow="-120" yWindow="-120" windowWidth="29040" windowHeight="1644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2" i="1" l="1"/>
  <c r="H51" i="1"/>
  <c r="H50" i="1"/>
  <c r="H53" i="1" s="1"/>
  <c r="H49" i="1"/>
  <c r="G16" i="1" s="1"/>
  <c r="G52" i="1"/>
  <c r="G51" i="1"/>
  <c r="G50" i="1"/>
  <c r="G49" i="1"/>
  <c r="G39" i="1"/>
  <c r="F39" i="1"/>
  <c r="H39" i="1" s="1"/>
  <c r="I39" i="1" s="1"/>
  <c r="G26" i="12"/>
  <c r="AC26" i="12"/>
  <c r="AD26" i="12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U9" i="12"/>
  <c r="U8" i="12" s="1"/>
  <c r="I10" i="12"/>
  <c r="K10" i="12"/>
  <c r="G11" i="12"/>
  <c r="M11" i="12" s="1"/>
  <c r="M10" i="12" s="1"/>
  <c r="I11" i="12"/>
  <c r="K11" i="12"/>
  <c r="O11" i="12"/>
  <c r="O10" i="12" s="1"/>
  <c r="Q11" i="12"/>
  <c r="Q10" i="12" s="1"/>
  <c r="U11" i="12"/>
  <c r="U10" i="12" s="1"/>
  <c r="G12" i="12"/>
  <c r="G13" i="12"/>
  <c r="M13" i="12" s="1"/>
  <c r="I13" i="12"/>
  <c r="I12" i="12" s="1"/>
  <c r="K13" i="12"/>
  <c r="K12" i="12" s="1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O12" i="12" s="1"/>
  <c r="Q15" i="12"/>
  <c r="U15" i="12"/>
  <c r="G16" i="12"/>
  <c r="I16" i="12"/>
  <c r="K16" i="12"/>
  <c r="M16" i="12"/>
  <c r="O16" i="12"/>
  <c r="Q16" i="12"/>
  <c r="Q12" i="12" s="1"/>
  <c r="U16" i="12"/>
  <c r="G17" i="12"/>
  <c r="I17" i="12"/>
  <c r="K17" i="12"/>
  <c r="M17" i="12"/>
  <c r="O17" i="12"/>
  <c r="Q17" i="12"/>
  <c r="U17" i="12"/>
  <c r="U12" i="12" s="1"/>
  <c r="G18" i="12"/>
  <c r="I18" i="12"/>
  <c r="K18" i="12"/>
  <c r="M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K22" i="12"/>
  <c r="U22" i="12"/>
  <c r="G23" i="12"/>
  <c r="I23" i="12"/>
  <c r="I22" i="12" s="1"/>
  <c r="K23" i="12"/>
  <c r="M23" i="12"/>
  <c r="M22" i="12" s="1"/>
  <c r="O23" i="12"/>
  <c r="O22" i="12" s="1"/>
  <c r="Q23" i="12"/>
  <c r="U23" i="12"/>
  <c r="G24" i="12"/>
  <c r="I24" i="12"/>
  <c r="K24" i="12"/>
  <c r="M24" i="12"/>
  <c r="O24" i="12"/>
  <c r="Q24" i="12"/>
  <c r="Q22" i="12" s="1"/>
  <c r="U24" i="12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E16" i="1"/>
  <c r="I53" i="1"/>
  <c r="AZ43" i="1"/>
  <c r="G27" i="1"/>
  <c r="F40" i="1"/>
  <c r="G40" i="1"/>
  <c r="G25" i="1" s="1"/>
  <c r="G26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G53" i="1" l="1"/>
  <c r="G28" i="1"/>
  <c r="G23" i="1"/>
  <c r="M12" i="12"/>
  <c r="G10" i="12"/>
  <c r="I21" i="1"/>
  <c r="G21" i="1"/>
  <c r="E21" i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<sst xmlns="http://schemas.openxmlformats.org/spreadsheetml/2006/main" count="213" uniqueCount="138">
  <si>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</si>
  <si>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</si>
  <si>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</si>
  <si>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</si>
  <si>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</si>
  <si>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</si>
  <si>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</si>
  <si>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</si>
  <si>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</si>
  <si>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</si>
  <si>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</si>
  <si>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</si>
  <si>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</si>
  <si>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</si>
  <si>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</si>
  <si>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</si>
  <si>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</si>
  <si>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</si>
  <si>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</si>
  <si>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</si>
  <si>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</si>
  <si>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</si>
  <si>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</si>
  <si>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</si>
  <si>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</si>
  <si>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</si>
  <si>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</si>
  <si>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</si>
  <si>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</si>
  <si>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</si>
  <si>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</si>
  <si>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</si>
  <si>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</si>
  <si>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</si>
  <si>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</si>
  <si>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</si>
  <si>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</si>
  <si>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</si>
  <si>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</si>
  <si>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</si>
  <si>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</si>
  <si>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</si>
  <si>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</si>
  <si>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Masarykovo nám. č.p. 1, 535 01 Přelouč</t>
  </si>
  <si>
    <t>Rozpočet:</t>
  </si>
  <si>
    <t>Misto</t>
  </si>
  <si>
    <t xml:space="preserve">ZŠ Masarykovo nám. č.p. 1, Přelouč, Půdní vestavba učeben </t>
  </si>
  <si>
    <t>Město Přelouč</t>
  </si>
  <si>
    <t>Československé armády 1665</t>
  </si>
  <si>
    <t>Přelouč</t>
  </si>
  <si>
    <t>53501</t>
  </si>
  <si>
    <t>00274101</t>
  </si>
  <si>
    <t>CZ00274101</t>
  </si>
  <si>
    <t>Ing. Radek Čapský</t>
  </si>
  <si>
    <t>8</t>
  </si>
  <si>
    <t>Čepí</t>
  </si>
  <si>
    <t>53332</t>
  </si>
  <si>
    <t>69856311</t>
  </si>
  <si>
    <t>CZ6902013327</t>
  </si>
  <si>
    <t>Rozpočet</t>
  </si>
  <si>
    <t>Celkem za stavbu</t>
  </si>
  <si>
    <t>CZK</t>
  </si>
  <si>
    <t xml:space="preserve">Popis rozpočtu:  - </t>
  </si>
  <si>
    <t>D.1.4.4 Plynová odběrná zařízení</t>
  </si>
  <si>
    <t>Rekapitulace dílů</t>
  </si>
  <si>
    <t>Typ dílu</t>
  </si>
  <si>
    <t>61</t>
  </si>
  <si>
    <t>Upravy povrchů vnitřní</t>
  </si>
  <si>
    <t>97</t>
  </si>
  <si>
    <t>Prorážení otvorů</t>
  </si>
  <si>
    <t>723</t>
  </si>
  <si>
    <t>Vnitřní plynovod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</si>
  <si>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</si>
  <si>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</si>
  <si>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</si>
  <si>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</si>
  <si>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</si>
  <si>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</si>
  <si>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</si>
  <si>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</si>
  <si>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</si>
  <si>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</si>
  <si>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</si>
  <si>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</si>
  <si>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</si>
  <si>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</si>
  <si>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</si>
  <si>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</si>
  <si>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</si>
  <si>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</si>
  <si>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</si>
  <si>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</si>
  <si>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</si>
  <si>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</si>
  <si>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</si>
  <si>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</si>
  <si>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</si>
  <si>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</si>
  <si>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</si>
  <si>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</si>
  <si>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</si>
  <si>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612401191R00</t>
  </si>
  <si>
    <t>Omítka malých ploch vnitřních stěn do 0,09 m2</t>
  </si>
  <si>
    <t>kus</t>
  </si>
  <si>
    <t>POL1_0</t>
  </si>
  <si>
    <t>971033151R00</t>
  </si>
  <si>
    <t>Vybourání otvorů zeď cihel. d=6 cm, tl. 45 cm, MVC</t>
  </si>
  <si>
    <t>723163105R00</t>
  </si>
  <si>
    <t>Potrubí z měděných plyn.trubek D 28 x 1,5 mm</t>
  </si>
  <si>
    <t>m</t>
  </si>
  <si>
    <t>28614050R</t>
  </si>
  <si>
    <t>Chránička plynová PP, d 40 mm</t>
  </si>
  <si>
    <t>POL3_0</t>
  </si>
  <si>
    <t>723235214R00</t>
  </si>
  <si>
    <t>Kohout kulový, vnitř.-vnitř.z., DN 20, PN5, +60°C, motýl</t>
  </si>
  <si>
    <t>723235215R00</t>
  </si>
  <si>
    <t>Kohout kulový, vnitř.-vnitř.z., DN 25, PN5, +60°C, páka</t>
  </si>
  <si>
    <t>723190901R00</t>
  </si>
  <si>
    <t>Uzavření nebo otevření plynového potrubí</t>
  </si>
  <si>
    <t>723190907R00</t>
  </si>
  <si>
    <t>Odvzdušnění a napuštění plynového potrubí</t>
  </si>
  <si>
    <t>723190914R00</t>
  </si>
  <si>
    <t>Navaření odbočky na plynové potrubí DN 25</t>
  </si>
  <si>
    <t>723190909R00</t>
  </si>
  <si>
    <t>Zkouška tlaková  plynového potrubí</t>
  </si>
  <si>
    <t>998723102R00</t>
  </si>
  <si>
    <t>Přesun hmot pro vnitřní plynovod, výšky do 12 m</t>
  </si>
  <si>
    <t>t</t>
  </si>
  <si>
    <t>005231010R</t>
  </si>
  <si>
    <t>Revize plynovodu</t>
  </si>
  <si>
    <t>Soubor</t>
  </si>
  <si>
    <t>1</t>
  </si>
  <si>
    <t>Vedlejší rozpočtové náklady</t>
  </si>
  <si>
    <t>-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</si>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</sst>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8d221d0321558135/Dokumenty/RTS%20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6"/>
  <sheetViews>
    <sheetView showGridLines="0" tabSelected="1" topLeftCell="B1" zoomScaleNormal="100" zoomScaleSheetLayoutView="75" workbookViewId="0">
      <selection activeCell="D32" sqref="D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52</v>
      </c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53</v>
      </c>
      <c r="E11" s="124"/>
      <c r="F11" s="124"/>
      <c r="G11" s="124"/>
      <c r="H11" s="28" t="s">
        <v>33</v>
      </c>
      <c r="I11" s="128" t="s">
        <v>57</v>
      </c>
      <c r="J11" s="11"/>
    </row>
    <row r="12" spans="1:15" ht="15.75" customHeight="1" x14ac:dyDescent="0.2">
      <c r="A12" s="4"/>
      <c r="B12" s="41"/>
      <c r="C12" s="26"/>
      <c r="D12" s="125" t="s">
        <v>54</v>
      </c>
      <c r="E12" s="125"/>
      <c r="F12" s="125"/>
      <c r="G12" s="125"/>
      <c r="H12" s="28" t="s">
        <v>34</v>
      </c>
      <c r="I12" s="128" t="s">
        <v>58</v>
      </c>
      <c r="J12" s="11"/>
    </row>
    <row r="13" spans="1:15" ht="15.75" customHeight="1" x14ac:dyDescent="0.2">
      <c r="A13" s="4"/>
      <c r="B13" s="42"/>
      <c r="C13" s="127" t="s">
        <v>56</v>
      </c>
      <c r="D13" s="126" t="s">
        <v>55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 t="s">
        <v>29</v>
      </c>
      <c r="F15" s="100"/>
      <c r="G15" s="81" t="s">
        <v>30</v>
      </c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>
        <f>SUMIF(F49:F52,A16,G49:G52)+SUMIF(F49:F52,"PSU",G49:G52)</f>
        <v>0</v>
      </c>
      <c r="F16" s="84"/>
      <c r="G16" s="83">
        <f>SUMIF(F49:F52,A16,H49:H52)+SUMIF(F49:F52,"PSU",H49:H52)</f>
        <v>0</v>
      </c>
      <c r="H16" s="84"/>
      <c r="I16" s="83">
        <f>SUMIF(F49:F52,A16,I49:I52)+SUMIF(F49:F52,"PSU",I49:I52)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>
        <f>SUMIF(F49:F52,A17,G49:G52)</f>
        <v>0</v>
      </c>
      <c r="F17" s="84"/>
      <c r="G17" s="83">
        <f>SUMIF(F49:F52,A17,H49:H52)</f>
        <v>0</v>
      </c>
      <c r="H17" s="84"/>
      <c r="I17" s="83">
        <f>SUMIF(F49:F52,A17,I49:I52)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>
        <f>SUMIF(F49:F52,A18,G49:G52)</f>
        <v>0</v>
      </c>
      <c r="F18" s="84"/>
      <c r="G18" s="83">
        <f>SUMIF(F49:F52,A18,H49:H52)</f>
        <v>0</v>
      </c>
      <c r="H18" s="84"/>
      <c r="I18" s="83">
        <f>SUMIF(F49:F52,A18,I49:I52)</f>
        <v>0</v>
      </c>
      <c r="J18" s="93"/>
    </row>
    <row r="19" spans="1:10" ht="23.25" customHeight="1" x14ac:dyDescent="0.2">
      <c r="A19" s="195" t="s">
        <v>72</v>
      </c>
      <c r="B19" s="196" t="s">
        <v>26</v>
      </c>
      <c r="C19" s="58"/>
      <c r="D19" s="59"/>
      <c r="E19" s="83">
        <f>SUMIF(F49:F52,A19,G49:G52)</f>
        <v>0</v>
      </c>
      <c r="F19" s="84"/>
      <c r="G19" s="83">
        <f>SUMIF(F49:F52,A19,H49:H52)</f>
        <v>0</v>
      </c>
      <c r="H19" s="84"/>
      <c r="I19" s="83">
        <f>SUMIF(F49:F52,A19,I49:I52)</f>
        <v>0</v>
      </c>
      <c r="J19" s="93"/>
    </row>
    <row r="20" spans="1:10" ht="23.25" customHeight="1" x14ac:dyDescent="0.2">
      <c r="A20" s="195" t="s">
        <v>73</v>
      </c>
      <c r="B20" s="196" t="s">
        <v>27</v>
      </c>
      <c r="C20" s="58"/>
      <c r="D20" s="59"/>
      <c r="E20" s="83">
        <f>SUMIF(F49:F52,A20,G49:G52)</f>
        <v>0</v>
      </c>
      <c r="F20" s="84"/>
      <c r="G20" s="83">
        <f>SUMIF(F49:F52,A20,H49:H52)</f>
        <v>0</v>
      </c>
      <c r="H20" s="84"/>
      <c r="I20" s="83">
        <f>SUMIF(F49:F52,A20,I49:I52)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>
        <f>SUM(E16:F20)</f>
        <v>0</v>
      </c>
      <c r="F21" s="95"/>
      <c r="G21" s="94">
        <f>SUM(G16:H20)</f>
        <v>0</v>
      </c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61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 t="s">
        <v>55</v>
      </c>
      <c r="E32" s="39"/>
      <c r="F32" s="19" t="s">
        <v>9</v>
      </c>
      <c r="G32" s="39"/>
      <c r="H32" s="40">
        <f ca="1">TODAY()</f>
        <v>44789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0</v>
      </c>
      <c r="B39" s="137" t="s">
        <v>59</v>
      </c>
      <c r="C39" s="138" t="s">
        <v>46</v>
      </c>
      <c r="D39" s="139"/>
      <c r="E39" s="139"/>
      <c r="F39" s="147">
        <f>'Rozpočet Pol'!AC26</f>
        <v>0</v>
      </c>
      <c r="G39" s="148">
        <f>'Rozpočet Pol'!AD26</f>
        <v>0</v>
      </c>
      <c r="H39" s="149">
        <f>(F39*SazbaDPH1/100)+(G39*SazbaDPH2/100)</f>
        <v>0</v>
      </c>
      <c r="I39" s="149">
        <f>F39+G39+H39</f>
        <v>0</v>
      </c>
      <c r="J39" s="140" t="str">
        <f>IF(_xlfn.SINGLE(CenaCelkemVypocet)=0,"",I39/_xlfn.SINGLE(CenaCelkemVypocet)*100)</f>
        <v/>
      </c>
    </row>
    <row r="40" spans="1:52" ht="25.5" hidden="1" customHeight="1" x14ac:dyDescent="0.2">
      <c r="A40" s="131"/>
      <c r="B40" s="141" t="s">
        <v>60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">
      <c r="B42" t="s">
        <v>62</v>
      </c>
    </row>
    <row r="43" spans="1:52" x14ac:dyDescent="0.2">
      <c r="B43" s="162" t="s">
        <v>63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D.1.4.4 Plynová odběrná zařízení</v>
      </c>
    </row>
    <row r="46" spans="1:52" ht="15.75" x14ac:dyDescent="0.25">
      <c r="B46" s="163" t="s">
        <v>64</v>
      </c>
    </row>
    <row r="48" spans="1:52" ht="25.5" customHeight="1" x14ac:dyDescent="0.2">
      <c r="A48" s="164"/>
      <c r="B48" s="170" t="s">
        <v>16</v>
      </c>
      <c r="C48" s="170" t="s">
        <v>5</v>
      </c>
      <c r="D48" s="171"/>
      <c r="E48" s="171"/>
      <c r="F48" s="174" t="s">
        <v>65</v>
      </c>
      <c r="G48" s="174" t="s">
        <v>29</v>
      </c>
      <c r="H48" s="174" t="s">
        <v>30</v>
      </c>
      <c r="I48" s="175" t="s">
        <v>28</v>
      </c>
      <c r="J48" s="175"/>
    </row>
    <row r="49" spans="1:10" ht="25.5" customHeight="1" x14ac:dyDescent="0.2">
      <c r="A49" s="165"/>
      <c r="B49" s="176" t="s">
        <v>66</v>
      </c>
      <c r="C49" s="177" t="s">
        <v>67</v>
      </c>
      <c r="D49" s="178"/>
      <c r="E49" s="178"/>
      <c r="F49" s="182" t="s">
        <v>23</v>
      </c>
      <c r="G49" s="183">
        <f>'Rozpočet Pol'!I8</f>
        <v>0</v>
      </c>
      <c r="H49" s="183">
        <f>'Rozpočet Pol'!K8</f>
        <v>0</v>
      </c>
      <c r="I49" s="184"/>
      <c r="J49" s="184"/>
    </row>
    <row r="50" spans="1:10" ht="25.5" customHeight="1" x14ac:dyDescent="0.2">
      <c r="A50" s="165"/>
      <c r="B50" s="168" t="s">
        <v>68</v>
      </c>
      <c r="C50" s="167" t="s">
        <v>69</v>
      </c>
      <c r="D50" s="169"/>
      <c r="E50" s="169"/>
      <c r="F50" s="185" t="s">
        <v>23</v>
      </c>
      <c r="G50" s="186">
        <f>'Rozpočet Pol'!I10</f>
        <v>0</v>
      </c>
      <c r="H50" s="186">
        <f>'Rozpočet Pol'!K10</f>
        <v>0</v>
      </c>
      <c r="I50" s="187"/>
      <c r="J50" s="187"/>
    </row>
    <row r="51" spans="1:10" ht="25.5" customHeight="1" x14ac:dyDescent="0.2">
      <c r="A51" s="165"/>
      <c r="B51" s="168" t="s">
        <v>70</v>
      </c>
      <c r="C51" s="167" t="s">
        <v>71</v>
      </c>
      <c r="D51" s="169"/>
      <c r="E51" s="169"/>
      <c r="F51" s="185" t="s">
        <v>24</v>
      </c>
      <c r="G51" s="186">
        <f>'Rozpočet Pol'!I12</f>
        <v>0</v>
      </c>
      <c r="H51" s="186">
        <f>'Rozpočet Pol'!K12</f>
        <v>0</v>
      </c>
      <c r="I51" s="187"/>
      <c r="J51" s="187"/>
    </row>
    <row r="52" spans="1:10" ht="25.5" customHeight="1" x14ac:dyDescent="0.2">
      <c r="A52" s="165"/>
      <c r="B52" s="179" t="s">
        <v>72</v>
      </c>
      <c r="C52" s="180" t="s">
        <v>26</v>
      </c>
      <c r="D52" s="181"/>
      <c r="E52" s="181"/>
      <c r="F52" s="188" t="s">
        <v>72</v>
      </c>
      <c r="G52" s="189">
        <f>'Rozpočet Pol'!I22</f>
        <v>0</v>
      </c>
      <c r="H52" s="189">
        <f>'Rozpočet Pol'!K22</f>
        <v>0</v>
      </c>
      <c r="I52" s="190"/>
      <c r="J52" s="190"/>
    </row>
    <row r="53" spans="1:10" ht="25.5" customHeight="1" x14ac:dyDescent="0.2">
      <c r="A53" s="166"/>
      <c r="B53" s="172" t="s">
        <v>1</v>
      </c>
      <c r="C53" s="172"/>
      <c r="D53" s="173"/>
      <c r="E53" s="173"/>
      <c r="F53" s="191"/>
      <c r="G53" s="192">
        <f>SUM(G49:G52)</f>
        <v>0</v>
      </c>
      <c r="H53" s="192">
        <f>SUM(H49:H52)</f>
        <v>0</v>
      </c>
      <c r="I53" s="193">
        <f>SUM(I49:I52)</f>
        <v>0</v>
      </c>
      <c r="J53" s="193"/>
    </row>
    <row r="54" spans="1:10" x14ac:dyDescent="0.2">
      <c r="F54" s="194"/>
      <c r="G54" s="130"/>
      <c r="H54" s="194"/>
      <c r="I54" s="130"/>
      <c r="J54" s="130"/>
    </row>
    <row r="55" spans="1:10" x14ac:dyDescent="0.2">
      <c r="F55" s="194"/>
      <c r="G55" s="130"/>
      <c r="H55" s="194"/>
      <c r="I55" s="130"/>
      <c r="J55" s="130"/>
    </row>
    <row r="56" spans="1:10" x14ac:dyDescent="0.2">
      <c r="F56" s="194"/>
      <c r="G56" s="130"/>
      <c r="H56" s="194"/>
      <c r="I56" s="130"/>
      <c r="J56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I53:J53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6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75</v>
      </c>
    </row>
    <row r="2" spans="1:60" ht="24.95" customHeight="1" x14ac:dyDescent="0.2">
      <c r="A2" s="204" t="s">
        <v>74</v>
      </c>
      <c r="B2" s="198"/>
      <c r="C2" s="199" t="s">
        <v>46</v>
      </c>
      <c r="D2" s="200"/>
      <c r="E2" s="200"/>
      <c r="F2" s="200"/>
      <c r="G2" s="206"/>
      <c r="AE2" t="s">
        <v>76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77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78</v>
      </c>
    </row>
    <row r="5" spans="1:60" hidden="1" x14ac:dyDescent="0.2">
      <c r="A5" s="208" t="s">
        <v>79</v>
      </c>
      <c r="B5" s="209"/>
      <c r="C5" s="210"/>
      <c r="D5" s="211"/>
      <c r="E5" s="211"/>
      <c r="F5" s="211"/>
      <c r="G5" s="212"/>
      <c r="AE5" t="s">
        <v>80</v>
      </c>
    </row>
    <row r="7" spans="1:60" ht="38.25" x14ac:dyDescent="0.2">
      <c r="A7" s="217" t="s">
        <v>81</v>
      </c>
      <c r="B7" s="218" t="s">
        <v>82</v>
      </c>
      <c r="C7" s="218" t="s">
        <v>83</v>
      </c>
      <c r="D7" s="217" t="s">
        <v>84</v>
      </c>
      <c r="E7" s="217" t="s">
        <v>85</v>
      </c>
      <c r="F7" s="213" t="s">
        <v>86</v>
      </c>
      <c r="G7" s="234" t="s">
        <v>28</v>
      </c>
      <c r="H7" s="235" t="s">
        <v>29</v>
      </c>
      <c r="I7" s="235" t="s">
        <v>87</v>
      </c>
      <c r="J7" s="235" t="s">
        <v>30</v>
      </c>
      <c r="K7" s="235" t="s">
        <v>88</v>
      </c>
      <c r="L7" s="235" t="s">
        <v>89</v>
      </c>
      <c r="M7" s="235" t="s">
        <v>90</v>
      </c>
      <c r="N7" s="235" t="s">
        <v>91</v>
      </c>
      <c r="O7" s="235" t="s">
        <v>92</v>
      </c>
      <c r="P7" s="235" t="s">
        <v>93</v>
      </c>
      <c r="Q7" s="235" t="s">
        <v>94</v>
      </c>
      <c r="R7" s="235" t="s">
        <v>95</v>
      </c>
      <c r="S7" s="235" t="s">
        <v>96</v>
      </c>
      <c r="T7" s="235" t="s">
        <v>97</v>
      </c>
      <c r="U7" s="220" t="s">
        <v>98</v>
      </c>
    </row>
    <row r="8" spans="1:60" x14ac:dyDescent="0.2">
      <c r="A8" s="236" t="s">
        <v>99</v>
      </c>
      <c r="B8" s="237" t="s">
        <v>66</v>
      </c>
      <c r="C8" s="238" t="s">
        <v>67</v>
      </c>
      <c r="D8" s="239"/>
      <c r="E8" s="240"/>
      <c r="F8" s="241"/>
      <c r="G8" s="241">
        <f>SUMIF(AE9:AE9,"&lt;&gt;NOR",G9:G9)</f>
        <v>0</v>
      </c>
      <c r="H8" s="241"/>
      <c r="I8" s="241">
        <f>SUM(I9:I9)</f>
        <v>0</v>
      </c>
      <c r="J8" s="241"/>
      <c r="K8" s="241">
        <f>SUM(K9:K9)</f>
        <v>0</v>
      </c>
      <c r="L8" s="241"/>
      <c r="M8" s="241">
        <f>SUM(M9:M9)</f>
        <v>0</v>
      </c>
      <c r="N8" s="219"/>
      <c r="O8" s="219">
        <f>SUM(O9:O9)</f>
        <v>9.1599999999999997E-3</v>
      </c>
      <c r="P8" s="219"/>
      <c r="Q8" s="219">
        <f>SUM(Q9:Q9)</f>
        <v>0</v>
      </c>
      <c r="R8" s="219"/>
      <c r="S8" s="219"/>
      <c r="T8" s="236"/>
      <c r="U8" s="219">
        <f>SUM(U9:U9)</f>
        <v>0.45</v>
      </c>
      <c r="AE8" t="s">
        <v>100</v>
      </c>
    </row>
    <row r="9" spans="1:60" outlineLevel="1" x14ac:dyDescent="0.2">
      <c r="A9" s="215">
        <v>1</v>
      </c>
      <c r="B9" s="221" t="s">
        <v>101</v>
      </c>
      <c r="C9" s="264" t="s">
        <v>102</v>
      </c>
      <c r="D9" s="223" t="s">
        <v>103</v>
      </c>
      <c r="E9" s="229">
        <v>2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0</v>
      </c>
      <c r="M9" s="232">
        <f>G9*(1+L9/100)</f>
        <v>0</v>
      </c>
      <c r="N9" s="224">
        <v>4.5799999999999999E-3</v>
      </c>
      <c r="O9" s="224">
        <f>ROUND(E9*N9,5)</f>
        <v>9.1599999999999997E-3</v>
      </c>
      <c r="P9" s="224">
        <v>0</v>
      </c>
      <c r="Q9" s="224">
        <f>ROUND(E9*P9,5)</f>
        <v>0</v>
      </c>
      <c r="R9" s="224"/>
      <c r="S9" s="224"/>
      <c r="T9" s="225">
        <v>0.22442000000000001</v>
      </c>
      <c r="U9" s="224">
        <f>ROUND(E9*T9,2)</f>
        <v>0.45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104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x14ac:dyDescent="0.2">
      <c r="A10" s="216" t="s">
        <v>99</v>
      </c>
      <c r="B10" s="222" t="s">
        <v>68</v>
      </c>
      <c r="C10" s="265" t="s">
        <v>69</v>
      </c>
      <c r="D10" s="226"/>
      <c r="E10" s="230"/>
      <c r="F10" s="233"/>
      <c r="G10" s="233">
        <f>SUMIF(AE11:AE11,"&lt;&gt;NOR",G11:G11)</f>
        <v>0</v>
      </c>
      <c r="H10" s="233"/>
      <c r="I10" s="233">
        <f>SUM(I11:I11)</f>
        <v>0</v>
      </c>
      <c r="J10" s="233"/>
      <c r="K10" s="233">
        <f>SUM(K11:K11)</f>
        <v>0</v>
      </c>
      <c r="L10" s="233"/>
      <c r="M10" s="233">
        <f>SUM(M11:M11)</f>
        <v>0</v>
      </c>
      <c r="N10" s="227"/>
      <c r="O10" s="227">
        <f>SUM(O11:O11)</f>
        <v>6.7000000000000002E-4</v>
      </c>
      <c r="P10" s="227"/>
      <c r="Q10" s="227">
        <f>SUM(Q11:Q11)</f>
        <v>2E-3</v>
      </c>
      <c r="R10" s="227"/>
      <c r="S10" s="227"/>
      <c r="T10" s="228"/>
      <c r="U10" s="227">
        <f>SUM(U11:U11)</f>
        <v>0.35</v>
      </c>
      <c r="AE10" t="s">
        <v>100</v>
      </c>
    </row>
    <row r="11" spans="1:60" outlineLevel="1" x14ac:dyDescent="0.2">
      <c r="A11" s="215">
        <v>2</v>
      </c>
      <c r="B11" s="221" t="s">
        <v>105</v>
      </c>
      <c r="C11" s="264" t="s">
        <v>106</v>
      </c>
      <c r="D11" s="223" t="s">
        <v>103</v>
      </c>
      <c r="E11" s="229">
        <v>1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0</v>
      </c>
      <c r="M11" s="232">
        <f>G11*(1+L11/100)</f>
        <v>0</v>
      </c>
      <c r="N11" s="224">
        <v>6.7000000000000002E-4</v>
      </c>
      <c r="O11" s="224">
        <f>ROUND(E11*N11,5)</f>
        <v>6.7000000000000002E-4</v>
      </c>
      <c r="P11" s="224">
        <v>2E-3</v>
      </c>
      <c r="Q11" s="224">
        <f>ROUND(E11*P11,5)</f>
        <v>2E-3</v>
      </c>
      <c r="R11" s="224"/>
      <c r="S11" s="224"/>
      <c r="T11" s="225">
        <v>0.35</v>
      </c>
      <c r="U11" s="224">
        <f>ROUND(E11*T11,2)</f>
        <v>0.35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104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x14ac:dyDescent="0.2">
      <c r="A12" s="216" t="s">
        <v>99</v>
      </c>
      <c r="B12" s="222" t="s">
        <v>70</v>
      </c>
      <c r="C12" s="265" t="s">
        <v>71</v>
      </c>
      <c r="D12" s="226"/>
      <c r="E12" s="230"/>
      <c r="F12" s="233"/>
      <c r="G12" s="233">
        <f>SUMIF(AE13:AE21,"&lt;&gt;NOR",G13:G21)</f>
        <v>0</v>
      </c>
      <c r="H12" s="233"/>
      <c r="I12" s="233">
        <f>SUM(I13:I21)</f>
        <v>0</v>
      </c>
      <c r="J12" s="233"/>
      <c r="K12" s="233">
        <f>SUM(K13:K21)</f>
        <v>0</v>
      </c>
      <c r="L12" s="233"/>
      <c r="M12" s="233">
        <f>SUM(M13:M21)</f>
        <v>0</v>
      </c>
      <c r="N12" s="227"/>
      <c r="O12" s="227">
        <f>SUM(O13:O21)</f>
        <v>5.6180000000000008E-2</v>
      </c>
      <c r="P12" s="227"/>
      <c r="Q12" s="227">
        <f>SUM(Q13:Q21)</f>
        <v>0</v>
      </c>
      <c r="R12" s="227"/>
      <c r="S12" s="227"/>
      <c r="T12" s="228"/>
      <c r="U12" s="227">
        <f>SUM(U13:U21)</f>
        <v>17.040000000000003</v>
      </c>
      <c r="AE12" t="s">
        <v>100</v>
      </c>
    </row>
    <row r="13" spans="1:60" outlineLevel="1" x14ac:dyDescent="0.2">
      <c r="A13" s="215">
        <v>3</v>
      </c>
      <c r="B13" s="221" t="s">
        <v>107</v>
      </c>
      <c r="C13" s="264" t="s">
        <v>108</v>
      </c>
      <c r="D13" s="223" t="s">
        <v>109</v>
      </c>
      <c r="E13" s="229">
        <v>33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0</v>
      </c>
      <c r="M13" s="232">
        <f>G13*(1+L13/100)</f>
        <v>0</v>
      </c>
      <c r="N13" s="224">
        <v>1.66E-3</v>
      </c>
      <c r="O13" s="224">
        <f>ROUND(E13*N13,5)</f>
        <v>5.4780000000000002E-2</v>
      </c>
      <c r="P13" s="224">
        <v>0</v>
      </c>
      <c r="Q13" s="224">
        <f>ROUND(E13*P13,5)</f>
        <v>0</v>
      </c>
      <c r="R13" s="224"/>
      <c r="S13" s="224"/>
      <c r="T13" s="225">
        <v>0.35470000000000002</v>
      </c>
      <c r="U13" s="224">
        <f>ROUND(E13*T13,2)</f>
        <v>11.71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104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>
        <v>4</v>
      </c>
      <c r="B14" s="221" t="s">
        <v>110</v>
      </c>
      <c r="C14" s="264" t="s">
        <v>111</v>
      </c>
      <c r="D14" s="223" t="s">
        <v>109</v>
      </c>
      <c r="E14" s="229">
        <v>1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0</v>
      </c>
      <c r="M14" s="232">
        <f>G14*(1+L14/100)</f>
        <v>0</v>
      </c>
      <c r="N14" s="224">
        <v>3.5E-4</v>
      </c>
      <c r="O14" s="224">
        <f>ROUND(E14*N14,5)</f>
        <v>3.5E-4</v>
      </c>
      <c r="P14" s="224">
        <v>0</v>
      </c>
      <c r="Q14" s="224">
        <f>ROUND(E14*P14,5)</f>
        <v>0</v>
      </c>
      <c r="R14" s="224"/>
      <c r="S14" s="224"/>
      <c r="T14" s="225">
        <v>0</v>
      </c>
      <c r="U14" s="224">
        <f>ROUND(E14*T14,2)</f>
        <v>0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112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15">
        <v>5</v>
      </c>
      <c r="B15" s="221" t="s">
        <v>113</v>
      </c>
      <c r="C15" s="264" t="s">
        <v>114</v>
      </c>
      <c r="D15" s="223" t="s">
        <v>103</v>
      </c>
      <c r="E15" s="229">
        <v>1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0</v>
      </c>
      <c r="M15" s="232">
        <f>G15*(1+L15/100)</f>
        <v>0</v>
      </c>
      <c r="N15" s="224">
        <v>2.9999999999999997E-4</v>
      </c>
      <c r="O15" s="224">
        <f>ROUND(E15*N15,5)</f>
        <v>2.9999999999999997E-4</v>
      </c>
      <c r="P15" s="224">
        <v>0</v>
      </c>
      <c r="Q15" s="224">
        <f>ROUND(E15*P15,5)</f>
        <v>0</v>
      </c>
      <c r="R15" s="224"/>
      <c r="S15" s="224"/>
      <c r="T15" s="225">
        <v>0.20599999999999999</v>
      </c>
      <c r="U15" s="224">
        <f>ROUND(E15*T15,2)</f>
        <v>0.21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104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22.5" outlineLevel="1" x14ac:dyDescent="0.2">
      <c r="A16" s="215">
        <v>6</v>
      </c>
      <c r="B16" s="221" t="s">
        <v>115</v>
      </c>
      <c r="C16" s="264" t="s">
        <v>116</v>
      </c>
      <c r="D16" s="223" t="s">
        <v>103</v>
      </c>
      <c r="E16" s="229">
        <v>1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0</v>
      </c>
      <c r="M16" s="232">
        <f>G16*(1+L16/100)</f>
        <v>0</v>
      </c>
      <c r="N16" s="224">
        <v>5.0000000000000001E-4</v>
      </c>
      <c r="O16" s="224">
        <f>ROUND(E16*N16,5)</f>
        <v>5.0000000000000001E-4</v>
      </c>
      <c r="P16" s="224">
        <v>0</v>
      </c>
      <c r="Q16" s="224">
        <f>ROUND(E16*P16,5)</f>
        <v>0</v>
      </c>
      <c r="R16" s="224"/>
      <c r="S16" s="224"/>
      <c r="T16" s="225">
        <v>0.22700000000000001</v>
      </c>
      <c r="U16" s="224">
        <f>ROUND(E16*T16,2)</f>
        <v>0.23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104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>
        <v>7</v>
      </c>
      <c r="B17" s="221" t="s">
        <v>117</v>
      </c>
      <c r="C17" s="264" t="s">
        <v>118</v>
      </c>
      <c r="D17" s="223" t="s">
        <v>103</v>
      </c>
      <c r="E17" s="229">
        <v>1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0</v>
      </c>
      <c r="M17" s="232">
        <f>G17*(1+L17/100)</f>
        <v>0</v>
      </c>
      <c r="N17" s="224">
        <v>0</v>
      </c>
      <c r="O17" s="224">
        <f>ROUND(E17*N17,5)</f>
        <v>0</v>
      </c>
      <c r="P17" s="224">
        <v>0</v>
      </c>
      <c r="Q17" s="224">
        <f>ROUND(E17*P17,5)</f>
        <v>0</v>
      </c>
      <c r="R17" s="224"/>
      <c r="S17" s="224"/>
      <c r="T17" s="225">
        <v>6.4000000000000001E-2</v>
      </c>
      <c r="U17" s="224">
        <f>ROUND(E17*T17,2)</f>
        <v>0.06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104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15">
        <v>8</v>
      </c>
      <c r="B18" s="221" t="s">
        <v>119</v>
      </c>
      <c r="C18" s="264" t="s">
        <v>120</v>
      </c>
      <c r="D18" s="223" t="s">
        <v>109</v>
      </c>
      <c r="E18" s="229">
        <v>63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0</v>
      </c>
      <c r="M18" s="232">
        <f>G18*(1+L18/100)</f>
        <v>0</v>
      </c>
      <c r="N18" s="224">
        <v>0</v>
      </c>
      <c r="O18" s="224">
        <f>ROUND(E18*N18,5)</f>
        <v>0</v>
      </c>
      <c r="P18" s="224">
        <v>0</v>
      </c>
      <c r="Q18" s="224">
        <f>ROUND(E18*P18,5)</f>
        <v>0</v>
      </c>
      <c r="R18" s="224"/>
      <c r="S18" s="224"/>
      <c r="T18" s="225">
        <v>6.2E-2</v>
      </c>
      <c r="U18" s="224">
        <f>ROUND(E18*T18,2)</f>
        <v>3.91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104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15">
        <v>9</v>
      </c>
      <c r="B19" s="221" t="s">
        <v>121</v>
      </c>
      <c r="C19" s="264" t="s">
        <v>122</v>
      </c>
      <c r="D19" s="223" t="s">
        <v>103</v>
      </c>
      <c r="E19" s="229">
        <v>1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0</v>
      </c>
      <c r="M19" s="232">
        <f>G19*(1+L19/100)</f>
        <v>0</v>
      </c>
      <c r="N19" s="224">
        <v>2.5000000000000001E-4</v>
      </c>
      <c r="O19" s="224">
        <f>ROUND(E19*N19,5)</f>
        <v>2.5000000000000001E-4</v>
      </c>
      <c r="P19" s="224">
        <v>0</v>
      </c>
      <c r="Q19" s="224">
        <f>ROUND(E19*P19,5)</f>
        <v>0</v>
      </c>
      <c r="R19" s="224"/>
      <c r="S19" s="224"/>
      <c r="T19" s="225">
        <v>0.36</v>
      </c>
      <c r="U19" s="224">
        <f>ROUND(E19*T19,2)</f>
        <v>0.36</v>
      </c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104</v>
      </c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15">
        <v>10</v>
      </c>
      <c r="B20" s="221" t="s">
        <v>123</v>
      </c>
      <c r="C20" s="264" t="s">
        <v>124</v>
      </c>
      <c r="D20" s="223" t="s">
        <v>103</v>
      </c>
      <c r="E20" s="229">
        <v>1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0</v>
      </c>
      <c r="M20" s="232">
        <f>G20*(1+L20/100)</f>
        <v>0</v>
      </c>
      <c r="N20" s="224">
        <v>0</v>
      </c>
      <c r="O20" s="224">
        <f>ROUND(E20*N20,5)</f>
        <v>0</v>
      </c>
      <c r="P20" s="224">
        <v>0</v>
      </c>
      <c r="Q20" s="224">
        <f>ROUND(E20*P20,5)</f>
        <v>0</v>
      </c>
      <c r="R20" s="224"/>
      <c r="S20" s="224"/>
      <c r="T20" s="225">
        <v>0.48199999999999998</v>
      </c>
      <c r="U20" s="224">
        <f>ROUND(E20*T20,2)</f>
        <v>0.48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104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15">
        <v>11</v>
      </c>
      <c r="B21" s="221" t="s">
        <v>125</v>
      </c>
      <c r="C21" s="264" t="s">
        <v>126</v>
      </c>
      <c r="D21" s="223" t="s">
        <v>127</v>
      </c>
      <c r="E21" s="229">
        <v>5.6180000000000001E-2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0</v>
      </c>
      <c r="M21" s="232">
        <f>G21*(1+L21/100)</f>
        <v>0</v>
      </c>
      <c r="N21" s="224">
        <v>0</v>
      </c>
      <c r="O21" s="224">
        <f>ROUND(E21*N21,5)</f>
        <v>0</v>
      </c>
      <c r="P21" s="224">
        <v>0</v>
      </c>
      <c r="Q21" s="224">
        <f>ROUND(E21*P21,5)</f>
        <v>0</v>
      </c>
      <c r="R21" s="224"/>
      <c r="S21" s="224"/>
      <c r="T21" s="225">
        <v>1.379</v>
      </c>
      <c r="U21" s="224">
        <f>ROUND(E21*T21,2)</f>
        <v>0.08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104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x14ac:dyDescent="0.2">
      <c r="A22" s="216" t="s">
        <v>99</v>
      </c>
      <c r="B22" s="222" t="s">
        <v>72</v>
      </c>
      <c r="C22" s="265" t="s">
        <v>26</v>
      </c>
      <c r="D22" s="226"/>
      <c r="E22" s="230"/>
      <c r="F22" s="233"/>
      <c r="G22" s="233">
        <f>SUMIF(AE23:AE24,"&lt;&gt;NOR",G23:G24)</f>
        <v>0</v>
      </c>
      <c r="H22" s="233"/>
      <c r="I22" s="233">
        <f>SUM(I23:I24)</f>
        <v>0</v>
      </c>
      <c r="J22" s="233"/>
      <c r="K22" s="233">
        <f>SUM(K23:K24)</f>
        <v>0</v>
      </c>
      <c r="L22" s="233"/>
      <c r="M22" s="233">
        <f>SUM(M23:M24)</f>
        <v>0</v>
      </c>
      <c r="N22" s="227"/>
      <c r="O22" s="227">
        <f>SUM(O23:O24)</f>
        <v>0</v>
      </c>
      <c r="P22" s="227"/>
      <c r="Q22" s="227">
        <f>SUM(Q23:Q24)</f>
        <v>0</v>
      </c>
      <c r="R22" s="227"/>
      <c r="S22" s="227"/>
      <c r="T22" s="228"/>
      <c r="U22" s="227">
        <f>SUM(U23:U24)</f>
        <v>0</v>
      </c>
      <c r="AE22" t="s">
        <v>100</v>
      </c>
    </row>
    <row r="23" spans="1:60" outlineLevel="1" x14ac:dyDescent="0.2">
      <c r="A23" s="215">
        <v>12</v>
      </c>
      <c r="B23" s="221" t="s">
        <v>128</v>
      </c>
      <c r="C23" s="264" t="s">
        <v>129</v>
      </c>
      <c r="D23" s="223" t="s">
        <v>130</v>
      </c>
      <c r="E23" s="229">
        <v>1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0</v>
      </c>
      <c r="M23" s="232">
        <f>G23*(1+L23/100)</f>
        <v>0</v>
      </c>
      <c r="N23" s="224">
        <v>0</v>
      </c>
      <c r="O23" s="224">
        <f>ROUND(E23*N23,5)</f>
        <v>0</v>
      </c>
      <c r="P23" s="224">
        <v>0</v>
      </c>
      <c r="Q23" s="224">
        <f>ROUND(E23*P23,5)</f>
        <v>0</v>
      </c>
      <c r="R23" s="224"/>
      <c r="S23" s="224"/>
      <c r="T23" s="225">
        <v>0</v>
      </c>
      <c r="U23" s="224">
        <f>ROUND(E23*T23,2)</f>
        <v>0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104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42">
        <v>13</v>
      </c>
      <c r="B24" s="243" t="s">
        <v>131</v>
      </c>
      <c r="C24" s="266" t="s">
        <v>132</v>
      </c>
      <c r="D24" s="244" t="s">
        <v>133</v>
      </c>
      <c r="E24" s="245">
        <v>1</v>
      </c>
      <c r="F24" s="246"/>
      <c r="G24" s="247">
        <f>ROUND(E24*F24,2)</f>
        <v>0</v>
      </c>
      <c r="H24" s="246"/>
      <c r="I24" s="247">
        <f>ROUND(E24*H24,2)</f>
        <v>0</v>
      </c>
      <c r="J24" s="246"/>
      <c r="K24" s="247">
        <f>ROUND(E24*J24,2)</f>
        <v>0</v>
      </c>
      <c r="L24" s="247">
        <v>0</v>
      </c>
      <c r="M24" s="247">
        <f>G24*(1+L24/100)</f>
        <v>0</v>
      </c>
      <c r="N24" s="248">
        <v>0</v>
      </c>
      <c r="O24" s="248">
        <f>ROUND(E24*N24,5)</f>
        <v>0</v>
      </c>
      <c r="P24" s="248">
        <v>0</v>
      </c>
      <c r="Q24" s="248">
        <f>ROUND(E24*P24,5)</f>
        <v>0</v>
      </c>
      <c r="R24" s="248"/>
      <c r="S24" s="248"/>
      <c r="T24" s="249">
        <v>0</v>
      </c>
      <c r="U24" s="248">
        <f>ROUND(E24*T24,2)</f>
        <v>0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104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x14ac:dyDescent="0.2">
      <c r="A25" s="6"/>
      <c r="B25" s="7" t="s">
        <v>134</v>
      </c>
      <c r="C25" s="267" t="s">
        <v>134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C25">
        <v>15</v>
      </c>
      <c r="AD25">
        <v>21</v>
      </c>
    </row>
    <row r="26" spans="1:60" x14ac:dyDescent="0.2">
      <c r="A26" s="250"/>
      <c r="B26" s="251">
        <v>26</v>
      </c>
      <c r="C26" s="268" t="s">
        <v>134</v>
      </c>
      <c r="D26" s="252"/>
      <c r="E26" s="252"/>
      <c r="F26" s="252"/>
      <c r="G26" s="263">
        <f>G8+G10+G12+G22</f>
        <v>0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AC26">
        <f>SUMIF(L7:L24,AC25,G7:G24)</f>
        <v>0</v>
      </c>
      <c r="AD26">
        <f>SUMIF(L7:L24,AD25,G7:G24)</f>
        <v>0</v>
      </c>
      <c r="AE26" t="s">
        <v>135</v>
      </c>
    </row>
    <row r="27" spans="1:60" x14ac:dyDescent="0.2">
      <c r="A27" s="6"/>
      <c r="B27" s="7" t="s">
        <v>134</v>
      </c>
      <c r="C27" s="267" t="s">
        <v>134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6"/>
      <c r="B28" s="7" t="s">
        <v>134</v>
      </c>
      <c r="C28" s="267" t="s">
        <v>134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253">
        <v>33</v>
      </c>
      <c r="B29" s="253"/>
      <c r="C29" s="269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254"/>
      <c r="B30" s="255"/>
      <c r="C30" s="270"/>
      <c r="D30" s="255"/>
      <c r="E30" s="255"/>
      <c r="F30" s="255"/>
      <c r="G30" s="25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AE30" t="s">
        <v>136</v>
      </c>
    </row>
    <row r="31" spans="1:60" x14ac:dyDescent="0.2">
      <c r="A31" s="257"/>
      <c r="B31" s="258"/>
      <c r="C31" s="271"/>
      <c r="D31" s="258"/>
      <c r="E31" s="258"/>
      <c r="F31" s="258"/>
      <c r="G31" s="259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A32" s="257"/>
      <c r="B32" s="258"/>
      <c r="C32" s="271"/>
      <c r="D32" s="258"/>
      <c r="E32" s="258"/>
      <c r="F32" s="258"/>
      <c r="G32" s="259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1" x14ac:dyDescent="0.2">
      <c r="A33" s="257"/>
      <c r="B33" s="258"/>
      <c r="C33" s="271"/>
      <c r="D33" s="258"/>
      <c r="E33" s="258"/>
      <c r="F33" s="258"/>
      <c r="G33" s="259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260"/>
      <c r="B34" s="261"/>
      <c r="C34" s="272"/>
      <c r="D34" s="261"/>
      <c r="E34" s="261"/>
      <c r="F34" s="261"/>
      <c r="G34" s="262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6"/>
      <c r="B35" s="7" t="s">
        <v>134</v>
      </c>
      <c r="C35" s="267" t="s">
        <v>134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C36" s="273"/>
      <c r="AE36" t="s">
        <v>137</v>
      </c>
    </row>
  </sheetData>
  <mergeCells count="6">
    <mergeCell ref="A1:G1"/>
    <mergeCell ref="C2:G2"/>
    <mergeCell ref="C3:G3"/>
    <mergeCell ref="C4:G4"/>
    <mergeCell ref="A29:C29"/>
    <mergeCell ref="A30:G3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Čapsky</dc:creator>
  <cp:lastModifiedBy>Radek</cp:lastModifiedBy>
  <cp:lastPrinted>2014-02-28T09:52:57Z</cp:lastPrinted>
  <dcterms:created xsi:type="dcterms:W3CDTF">2009-04-08T07:15:50Z</dcterms:created>
  <dcterms:modified xsi:type="dcterms:W3CDTF">2022-08-16T05:43:04Z</dcterms:modified>
</cp:coreProperties>
</file>